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445" activeTab="6"/>
  </bookViews>
  <sheets>
    <sheet name="I.teszt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</sheets>
  <definedNames>
    <definedName name="_xlnm.Print_Area" localSheetId="3">'IV'!$A$1:$I$43</definedName>
  </definedNames>
  <calcPr fullCalcOnLoad="1"/>
</workbook>
</file>

<file path=xl/sharedStrings.xml><?xml version="1.0" encoding="utf-8"?>
<sst xmlns="http://schemas.openxmlformats.org/spreadsheetml/2006/main" count="201" uniqueCount="175">
  <si>
    <t>Adózás előtti eredmény</t>
  </si>
  <si>
    <t>Számviteli écs</t>
  </si>
  <si>
    <t>TAO tv szerinti écs</t>
  </si>
  <si>
    <t>Kapott osztalék</t>
  </si>
  <si>
    <t xml:space="preserve">   ebből ellenőrzött külfölditől</t>
  </si>
  <si>
    <t>Előző évek érvényesített vesztesége</t>
  </si>
  <si>
    <t>Adóhatóságnak fizetett bírság, pótlék</t>
  </si>
  <si>
    <t xml:space="preserve">   ebből önellenőrzési pótlék</t>
  </si>
  <si>
    <t>Tartósan munkanélküli utáni Tbjár</t>
  </si>
  <si>
    <t>eFt</t>
  </si>
  <si>
    <t>Kiemelten közhasznúnak adott adomány</t>
  </si>
  <si>
    <t>Év közben üzhely új gép aktivált értéke</t>
  </si>
  <si>
    <t>Adóalap 2011</t>
  </si>
  <si>
    <t>Társasági adó 2011  (10%)</t>
  </si>
  <si>
    <t>magyarázat a TAO tv. alapján</t>
  </si>
  <si>
    <t>7. § (1) a)</t>
  </si>
  <si>
    <t>7. § (1) d)</t>
  </si>
  <si>
    <t>7. § (1) g) 1., csak a nem ellenőrzöttől kapott csökkentő alapesetben</t>
  </si>
  <si>
    <t>7. § (1) z) 1., adott összeg 50%-ka csökkentő, max adózás előtti eredmény összege</t>
  </si>
  <si>
    <t>7. § (1) zs), nem haladhatja meg az adózás előtti eredményt és nem leht több, mint 30 mio Ft</t>
  </si>
  <si>
    <t>7. § (1) j)</t>
  </si>
  <si>
    <t>8. § (1) b)</t>
  </si>
  <si>
    <t>19. § (2) 500 mio Ft adóalapig az adókulcs 10%, felette lenne 19%</t>
  </si>
  <si>
    <t>8. § (1) e), az önellenőrzési pótlék nem növelő,csak a többi</t>
  </si>
  <si>
    <t>bruttó bér</t>
  </si>
  <si>
    <t>27% adóalap-kiegészítés</t>
  </si>
  <si>
    <t>összevont adóalap</t>
  </si>
  <si>
    <t>le: családi kedvezmény (1)</t>
  </si>
  <si>
    <t xml:space="preserve">     3 eltartottal kell számolni, de ebből csak 2 kedvezményezett van, aki után a családi pótlék jár</t>
  </si>
  <si>
    <t xml:space="preserve">     adóalap csökkentés havonta 206.250 Ft * 2 = 412.500 Ft * 50% = 206.250 Ft / szülő / hó</t>
  </si>
  <si>
    <t>tényleges adóalap</t>
  </si>
  <si>
    <t>16% adó</t>
  </si>
  <si>
    <t>le: adójóváírás (2)</t>
  </si>
  <si>
    <t>(1) családi kedvezmény számítása (Szja tv 29/A. §)</t>
  </si>
  <si>
    <t xml:space="preserve">     (12.100 Ft * 12 hó) - ((230.000 * 12 * 1,27 - 2.750.000) * 12%) = 145.200 - 90.624 = 54.576 Ft/ év</t>
  </si>
  <si>
    <t>le: fogyatékosság miatti kedvezmény (3)</t>
  </si>
  <si>
    <t>(3) fogyatékosság miatti kedvezmény (Szja tv. 40:§)</t>
  </si>
  <si>
    <t xml:space="preserve">     adóév első napján érvényes havi minimálbér 5% = 78.000 * 5% = 3.900 Ft</t>
  </si>
  <si>
    <t>fizetendő adóelőleg</t>
  </si>
  <si>
    <t>(4) utalás önkéntes nyugdíjpénztárba, NINCS hatása a havi adóelőlegre</t>
  </si>
  <si>
    <t xml:space="preserve">    éves levont adóelőlege: 5.288 Ft * 12 = 63.456 Ft, ebbe belefér a 24.000 Ft</t>
  </si>
  <si>
    <t xml:space="preserve">    magánnyugdíjpénztári számlájára</t>
  </si>
  <si>
    <t>(5) melegutalvány 15.000 Ft értékben, a magánszemélynek semmikor nem keletkezik utána</t>
  </si>
  <si>
    <t xml:space="preserve">     munkáltató fizet 15.000 * 1,19% * 16% = 2.856 Ft szja-t havonta a jegy után</t>
  </si>
  <si>
    <t xml:space="preserve">     a főiskolás gyerek után már nincs családi pótlék, ezért ő nem kedvezményezett eltartott</t>
  </si>
  <si>
    <t xml:space="preserve">     csak eltartott</t>
  </si>
  <si>
    <t xml:space="preserve">    SZJA tv. 44/A §, a befizetett összeg 12 * 10.000 Ft után 20% adókedvezmény jár = 24.000 Ft</t>
  </si>
  <si>
    <t xml:space="preserve">    a 24.000 Ft-ról a mszemély csak rendelkezhet a 2011 évi 2012-ben beadandó szja bevallásában</t>
  </si>
  <si>
    <t xml:space="preserve">    (vagy a munkáltató felé, amennyiben az készíti majd el a bevallását)</t>
  </si>
  <si>
    <t xml:space="preserve">    az adóhivatal ezt a 24.000 Ft-ot nem a magánszemélynek fogja kiutalni, hanem a mszemély</t>
  </si>
  <si>
    <t xml:space="preserve">     adófizetési kötelezettsége, nem képezi az adó alapját, a munkáltató adózik, </t>
  </si>
  <si>
    <t>anyagbeszerzés</t>
  </si>
  <si>
    <t>alap</t>
  </si>
  <si>
    <t>áfa</t>
  </si>
  <si>
    <t>fizetendő áfa (467)</t>
  </si>
  <si>
    <t>levonható áfa (466)</t>
  </si>
  <si>
    <t>vállalkozást terhelő áfa</t>
  </si>
  <si>
    <t>tárgyi eszk.beszerz (megoszt)</t>
  </si>
  <si>
    <t>2.400 * 25% * 30%</t>
  </si>
  <si>
    <t>szgkocsi beszerzés (nem továbbérték)</t>
  </si>
  <si>
    <t>gázolaj szgkocsihoz</t>
  </si>
  <si>
    <t>anyagbeszerzés unióból (megoszt)</t>
  </si>
  <si>
    <t>3.000 * 25% * 30%</t>
  </si>
  <si>
    <t>irodai berendezés átadás kiemkhasznú alapítványnak</t>
  </si>
  <si>
    <t>termékértékesítés belföldre</t>
  </si>
  <si>
    <t>adómentes szolgáltalás belföldre</t>
  </si>
  <si>
    <t>harmadik országba termék értékesítés</t>
  </si>
  <si>
    <t>2010 deci közüzemi szla áfa</t>
  </si>
  <si>
    <t>600 * 20% * 30%</t>
  </si>
  <si>
    <t>nem írja, de feltételezem, hogy egy közüzemi díj mindkét tevéeknységét szolgálja</t>
  </si>
  <si>
    <t>üzleti vendéglátás</t>
  </si>
  <si>
    <t>5.000 * 25%, saját célre beszerzett gkocsi áfája nem visszaigényelhető</t>
  </si>
  <si>
    <t>140 * 20%, szgkocsi üzemanyag áfája nem visszaigényelhető</t>
  </si>
  <si>
    <t>nincs adófizetési kötelezettség, mivel az áfa tv. szerint nem termékértékesítés</t>
  </si>
  <si>
    <t>600 * 20%, vendéglátás áfája nem visszaigényelhető</t>
  </si>
  <si>
    <t>termékértékesítés Hollandiába</t>
  </si>
  <si>
    <t>ÖSSZESEN</t>
  </si>
  <si>
    <t>ADÓHATÓSÁGGAL ELSZÁMOLANDÓ ÁFA</t>
  </si>
  <si>
    <t>Egy vállalkozás éves szükséglete „Z” alkatrészből 27000 db. Az alkatrészek beszerzési ára 10800 Ft/db. A rendelési költség alkalmanként 30000 Ft. Egy darab alkatrész tartási költsége éves szinten a beszerzési ár 15%-a.</t>
  </si>
  <si>
    <t>Feladat:</t>
  </si>
  <si>
    <t>a) Mennyi a vállalkozás készletezési költsége, ha jelenleg 3000 db terméket szerez be alkal-manként?</t>
  </si>
  <si>
    <t>b) Hány darab alkatrészt kellene alkalmanként rendelnie a vállalkozásnak, hogy a készlete optimális legyen?</t>
  </si>
  <si>
    <t>c) Mekkora összeget takaríthatna meg a vállalkozás a jelenlegi helyzethez képest, ha az EOQ modell alapján rendelne?</t>
  </si>
  <si>
    <t>Egy kisvállalkozás 3 éves futamidejű bankhitelt vett fel 15000 € összegben, évi 4% -os ka-matláb mellett. A bankhitelt 3 év alatt, évente azonos részletekben kell visszafizetnie.</t>
  </si>
  <si>
    <t>a) Számítsa ki az évi törlesztések összegét (euróra kerekítve)!</t>
  </si>
  <si>
    <t>b) Igazolja, hogy a három törlesztő részlettel a vállalkozás a bankhitelt kamataival együtt visszafizeti! A számításokban az adatokat euróra kerekítse!</t>
  </si>
  <si>
    <t>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</si>
  <si>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</si>
  <si>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</si>
  <si>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</si>
  <si>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</si>
  <si>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</si>
  <si>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</si>
  <si>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</si>
  <si>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</si>
  <si>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</si>
  <si>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</si>
  <si>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</t>
  </si>
  <si>
    <t>c</t>
  </si>
  <si>
    <t>d</t>
  </si>
  <si>
    <t>a</t>
  </si>
  <si>
    <t>B)</t>
  </si>
  <si>
    <t>a) 15000=C* PVIFA(4%.3 év) =C*2,775</t>
  </si>
  <si>
    <t>C=5405</t>
  </si>
  <si>
    <t xml:space="preserve">b) </t>
  </si>
  <si>
    <t>1. év</t>
  </si>
  <si>
    <t>2. év</t>
  </si>
  <si>
    <t>3. év</t>
  </si>
  <si>
    <t>Törlesztés</t>
  </si>
  <si>
    <t>Kamat</t>
  </si>
  <si>
    <t>Tőketartozás</t>
  </si>
  <si>
    <t>Maradék tőketartozás</t>
  </si>
  <si>
    <t>a)</t>
  </si>
  <si>
    <t>TC=(O*D/Q)+ (C*Q/2)</t>
  </si>
  <si>
    <t>Teljes készletezési költség= rendelési költség+ készletezési költség</t>
  </si>
  <si>
    <t>Ismert:</t>
  </si>
  <si>
    <t>D=27000 db</t>
  </si>
  <si>
    <t>O= 30000 Ft</t>
  </si>
  <si>
    <t>Q= 3000 db (jelenleg!!! Ez fog változni, ha EOQ szerint rendel)</t>
  </si>
  <si>
    <t>C= 10800*0,15=1620 Ft</t>
  </si>
  <si>
    <t>TC:</t>
  </si>
  <si>
    <t>Rendelési ktg: 30000*(27000/3000)=270000 Ft</t>
  </si>
  <si>
    <t>Készletezési ktg: 1620*(3000/2)=2430000 Ft</t>
  </si>
  <si>
    <t>Összesen: 2700000 Ft</t>
  </si>
  <si>
    <t xml:space="preserve">b) EOQ modell szerint: </t>
  </si>
  <si>
    <t>Q*= gyök {(2*O*D)/C} = gyök {(2*30000*27000)/1620}=1000 db</t>
  </si>
  <si>
    <t>c) Megtakarítás: a jelenlegi 3000 db esetén a költség: 2700000 Ft</t>
  </si>
  <si>
    <t xml:space="preserve">                         EOQ szerint a költség:</t>
  </si>
  <si>
    <r>
      <t>Készletezési ktg: 1620*(</t>
    </r>
    <r>
      <rPr>
        <sz val="10"/>
        <color indexed="10"/>
        <rFont val="Arial CE"/>
        <family val="0"/>
      </rPr>
      <t>1000</t>
    </r>
    <r>
      <rPr>
        <sz val="10"/>
        <rFont val="Arial CE"/>
        <family val="0"/>
      </rPr>
      <t>/2)=810000 Ft</t>
    </r>
  </si>
  <si>
    <r>
      <t>Rendelési ktg: 30000*(27000/</t>
    </r>
    <r>
      <rPr>
        <sz val="10"/>
        <color indexed="10"/>
        <rFont val="Arial CE"/>
        <family val="0"/>
      </rPr>
      <t>1000</t>
    </r>
    <r>
      <rPr>
        <sz val="10"/>
        <rFont val="Arial CE"/>
        <family val="0"/>
      </rPr>
      <t>)=810000 Ft</t>
    </r>
  </si>
  <si>
    <t>Összesen: 1620000 Ft</t>
  </si>
  <si>
    <t>Megtakarítás: 2700000-1620000=1080000 Ft</t>
  </si>
  <si>
    <t>(kerekítési különbözet)</t>
  </si>
  <si>
    <t xml:space="preserve">IV: </t>
  </si>
  <si>
    <t>Vásárolt készletek:</t>
  </si>
  <si>
    <t>Nyk</t>
  </si>
  <si>
    <t>záró</t>
  </si>
  <si>
    <t>beszerzés(+)</t>
  </si>
  <si>
    <t>felhasználás(-)</t>
  </si>
  <si>
    <t>I. negyedév</t>
  </si>
  <si>
    <t>II. negyedév</t>
  </si>
  <si>
    <t>III. negyedév</t>
  </si>
  <si>
    <t>IV. negyedév</t>
  </si>
  <si>
    <t>Vevőállomány:</t>
  </si>
  <si>
    <t>1. Értékesítés közvetlen ktgen van megadva!!: eladási áron= önköltség/0,6 ( mivel az önktg 60 %-a az eladási árnak)</t>
  </si>
  <si>
    <t>2. A vevőnek kiszámlázzuk az áfát is (T: 311 K: 467) , tehát a vevői állományba az áfát is bele kell számítani.</t>
  </si>
  <si>
    <t>3. Átlagos beszedési idő ismert, ezért ez alapján kell meghatározni a vevőállomány nagyságát.</t>
  </si>
  <si>
    <r>
      <t xml:space="preserve">Ha az átlagos beszedési idő= 46 nap= </t>
    </r>
    <r>
      <rPr>
        <sz val="10"/>
        <color indexed="36"/>
        <rFont val="Arial CE"/>
        <family val="0"/>
      </rPr>
      <t>átlagos vevőállomány</t>
    </r>
    <r>
      <rPr>
        <sz val="10"/>
        <rFont val="Arial CE"/>
        <family val="0"/>
      </rPr>
      <t>/átlagos napi árbevétel</t>
    </r>
  </si>
  <si>
    <r>
      <rPr>
        <sz val="10"/>
        <color indexed="36"/>
        <rFont val="Arial CE"/>
        <family val="0"/>
      </rPr>
      <t>Átlagos vevőállomány</t>
    </r>
    <r>
      <rPr>
        <sz val="10"/>
        <rFont val="Arial CE"/>
        <family val="0"/>
      </rPr>
      <t>=átlagos napi árbevétel*46 nap</t>
    </r>
  </si>
  <si>
    <r>
      <t xml:space="preserve">ebből: átlagos napi árbevétel= </t>
    </r>
    <r>
      <rPr>
        <sz val="10"/>
        <color indexed="60"/>
        <rFont val="Arial CE"/>
        <family val="0"/>
      </rPr>
      <t>összes árbevétel</t>
    </r>
    <r>
      <rPr>
        <sz val="10"/>
        <rFont val="Arial CE"/>
        <family val="0"/>
      </rPr>
      <t>/90 nap</t>
    </r>
  </si>
  <si>
    <t>Nyitó</t>
  </si>
  <si>
    <t>ért. Eladási áron (+)</t>
  </si>
  <si>
    <t>fiz. Áfa (+)</t>
  </si>
  <si>
    <t>Ért. Közvetlen ktgen</t>
  </si>
  <si>
    <t>1 napi  árbevétel= összbev./90 nap</t>
  </si>
  <si>
    <t>Negyedévi bevétel:</t>
  </si>
  <si>
    <t>(nem levonható)</t>
  </si>
  <si>
    <t>A vevőállomány terve</t>
  </si>
  <si>
    <t>Megnevezés</t>
  </si>
  <si>
    <t>I. n.év</t>
  </si>
  <si>
    <t>II. n.év</t>
  </si>
  <si>
    <t>III. n.év</t>
  </si>
  <si>
    <t>IV. n.év</t>
  </si>
  <si>
    <t>Beszedési idő (nap)</t>
  </si>
  <si>
    <t>Napi forgalom + ÁFA</t>
  </si>
  <si>
    <t>Záró állomány</t>
  </si>
  <si>
    <t xml:space="preserve">(Azokat a tételeket is el kell látni megjegyzéssel, amelyek nem képezik az adó alapját, vagy </t>
  </si>
  <si>
    <t>kedvezményként nem vehetők figyelembe!)</t>
  </si>
  <si>
    <r>
      <t xml:space="preserve">Határozza meg, mekkora adóelőleget kell levonni a munkáltatónak a dolgozó </t>
    </r>
    <r>
      <rPr>
        <sz val="10"/>
        <color indexed="10"/>
        <rFont val="Arial CE"/>
        <family val="0"/>
      </rPr>
      <t xml:space="preserve">2011. április </t>
    </r>
  </si>
  <si>
    <r>
      <rPr>
        <sz val="10"/>
        <color indexed="10"/>
        <rFont val="Arial CE"/>
        <family val="0"/>
      </rPr>
      <t>havi</t>
    </r>
    <r>
      <rPr>
        <sz val="10"/>
        <rFont val="Arial CE"/>
        <family val="0"/>
      </rPr>
      <t xml:space="preserve"> fizetéséből!</t>
    </r>
  </si>
  <si>
    <r>
      <t xml:space="preserve">(2) adójóváírás (Szja tv. 33. §) </t>
    </r>
    <r>
      <rPr>
        <b/>
        <sz val="10"/>
        <color indexed="11"/>
        <rFont val="Arial CE"/>
        <family val="0"/>
      </rPr>
      <t>DE: április bérét kell nézni!!!</t>
    </r>
  </si>
  <si>
    <r>
      <t xml:space="preserve">      havi adójóváírás = 54.576 / 12 = 4.548 Ft </t>
    </r>
    <r>
      <rPr>
        <b/>
        <sz val="10"/>
        <color indexed="11"/>
        <rFont val="Arial CE"/>
        <family val="0"/>
      </rPr>
      <t>ez lenne éves szinten!!!</t>
    </r>
  </si>
  <si>
    <t>De mivel kéri az adójóváírást (addig jár, amíg nem lépi át a jogosultsági határt:  (áprilisig halmozott bére alapján:</t>
  </si>
  <si>
    <t>&lt;</t>
  </si>
  <si>
    <t>2750000, ezért jár neki a teljes adójóváírás!!!!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</si>
</sst>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[Red]\-#,##0.00\ 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0.0"/>
  </numFmts>
  <fonts count="6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60"/>
      <name val="Arial CE"/>
      <family val="0"/>
    </font>
    <font>
      <sz val="10"/>
      <color indexed="36"/>
      <name val="Arial CE"/>
      <family val="0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sz val="10"/>
      <color indexed="53"/>
      <name val="Arial CE"/>
      <family val="0"/>
    </font>
    <font>
      <b/>
      <sz val="10"/>
      <color indexed="36"/>
      <name val="Arial CE"/>
      <family val="0"/>
    </font>
    <font>
      <sz val="10"/>
      <color indexed="17"/>
      <name val="Arial CE"/>
      <family val="0"/>
    </font>
    <font>
      <sz val="10"/>
      <color indexed="18"/>
      <name val="Arial CE"/>
      <family val="0"/>
    </font>
    <font>
      <sz val="10"/>
      <color indexed="30"/>
      <name val="Arial CE"/>
      <family val="0"/>
    </font>
    <font>
      <b/>
      <sz val="10"/>
      <color indexed="16"/>
      <name val="Arial CE"/>
      <family val="0"/>
    </font>
    <font>
      <b/>
      <sz val="10"/>
      <color indexed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 CE"/>
      <family val="0"/>
    </font>
    <font>
      <sz val="10"/>
      <color theme="9" tint="-0.24997000396251678"/>
      <name val="Arial CE"/>
      <family val="0"/>
    </font>
    <font>
      <b/>
      <sz val="10"/>
      <color rgb="FF7030A0"/>
      <name val="Arial CE"/>
      <family val="0"/>
    </font>
    <font>
      <sz val="10"/>
      <color rgb="FF00B050"/>
      <name val="Arial CE"/>
      <family val="0"/>
    </font>
    <font>
      <sz val="10"/>
      <color theme="3" tint="-0.24997000396251678"/>
      <name val="Arial CE"/>
      <family val="0"/>
    </font>
    <font>
      <sz val="10"/>
      <color theme="5" tint="-0.24997000396251678"/>
      <name val="Arial CE"/>
      <family val="0"/>
    </font>
    <font>
      <sz val="10"/>
      <color rgb="FF0070C0"/>
      <name val="Arial CE"/>
      <family val="0"/>
    </font>
    <font>
      <sz val="10"/>
      <color theme="5"/>
      <name val="Arial CE"/>
      <family val="0"/>
    </font>
    <font>
      <b/>
      <sz val="10"/>
      <color theme="5" tint="-0.4999699890613556"/>
      <name val="Arial CE"/>
      <family val="0"/>
    </font>
    <font>
      <sz val="10"/>
      <color rgb="FF7030A0"/>
      <name val="Arial CE"/>
      <family val="0"/>
    </font>
    <font>
      <b/>
      <sz val="10"/>
      <color rgb="FFFF0000"/>
      <name val="Arial CE"/>
      <family val="0"/>
    </font>
    <font>
      <b/>
      <sz val="10"/>
      <color rgb="FF00FF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4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15" xfId="0" applyNumberFormat="1" applyBorder="1" applyAlignment="1">
      <alignment/>
    </xf>
    <xf numFmtId="1" fontId="58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" fontId="59" fillId="0" borderId="15" xfId="0" applyNumberFormat="1" applyFont="1" applyBorder="1" applyAlignment="1">
      <alignment/>
    </xf>
    <xf numFmtId="1" fontId="60" fillId="0" borderId="15" xfId="0" applyNumberFormat="1" applyFont="1" applyBorder="1" applyAlignment="1">
      <alignment/>
    </xf>
    <xf numFmtId="1" fontId="61" fillId="0" borderId="0" xfId="0" applyNumberFormat="1" applyFont="1" applyAlignment="1">
      <alignment/>
    </xf>
    <xf numFmtId="1" fontId="62" fillId="0" borderId="15" xfId="0" applyNumberFormat="1" applyFont="1" applyBorder="1" applyAlignment="1">
      <alignment/>
    </xf>
    <xf numFmtId="1" fontId="56" fillId="0" borderId="15" xfId="0" applyNumberFormat="1" applyFont="1" applyBorder="1" applyAlignment="1">
      <alignment/>
    </xf>
    <xf numFmtId="1" fontId="63" fillId="0" borderId="15" xfId="0" applyNumberFormat="1" applyFont="1" applyBorder="1" applyAlignment="1">
      <alignment/>
    </xf>
    <xf numFmtId="1" fontId="5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3" fontId="6" fillId="34" borderId="0" xfId="56" applyNumberFormat="1" applyFont="1" applyFill="1" applyProtection="1">
      <alignment/>
      <protection/>
    </xf>
    <xf numFmtId="0" fontId="7" fillId="35" borderId="13" xfId="0" applyFont="1" applyFill="1" applyBorder="1" applyAlignment="1" applyProtection="1">
      <alignment horizontal="left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left"/>
      <protection/>
    </xf>
    <xf numFmtId="0" fontId="7" fillId="34" borderId="19" xfId="0" applyFont="1" applyFill="1" applyBorder="1" applyAlignment="1" applyProtection="1">
      <alignment horizontal="right"/>
      <protection locked="0"/>
    </xf>
    <xf numFmtId="0" fontId="7" fillId="35" borderId="20" xfId="0" applyFont="1" applyFill="1" applyBorder="1" applyAlignment="1" applyProtection="1">
      <alignment horizontal="left"/>
      <protection/>
    </xf>
    <xf numFmtId="170" fontId="7" fillId="34" borderId="15" xfId="0" applyNumberFormat="1" applyFont="1" applyFill="1" applyBorder="1" applyAlignment="1" applyProtection="1">
      <alignment horizontal="right"/>
      <protection locked="0"/>
    </xf>
    <xf numFmtId="0" fontId="7" fillId="35" borderId="21" xfId="0" applyFont="1" applyFill="1" applyBorder="1" applyAlignment="1" applyProtection="1">
      <alignment horizontal="left"/>
      <protection/>
    </xf>
    <xf numFmtId="3" fontId="7" fillId="34" borderId="22" xfId="0" applyNumberFormat="1" applyFont="1" applyFill="1" applyBorder="1" applyAlignment="1" applyProtection="1">
      <alignment horizontal="right"/>
      <protection locked="0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65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3" fontId="2" fillId="33" borderId="2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9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5" fillId="0" borderId="26" xfId="0" applyFont="1" applyBorder="1" applyAlignment="1">
      <alignment/>
    </xf>
    <xf numFmtId="0" fontId="59" fillId="0" borderId="28" xfId="0" applyFont="1" applyBorder="1" applyAlignment="1">
      <alignment/>
    </xf>
    <xf numFmtId="0" fontId="0" fillId="0" borderId="12" xfId="0" applyBorder="1" applyAlignment="1">
      <alignment/>
    </xf>
    <xf numFmtId="0" fontId="64" fillId="0" borderId="12" xfId="0" applyFont="1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Pet_Lac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B7" sqref="B7"/>
    </sheetView>
  </sheetViews>
  <sheetFormatPr defaultColWidth="9.00390625" defaultRowHeight="12.75"/>
  <sheetData>
    <row r="2" spans="2:3" ht="12.75">
      <c r="B2" t="s">
        <v>86</v>
      </c>
      <c r="C2" t="s">
        <v>101</v>
      </c>
    </row>
    <row r="3" spans="1:3" ht="12.75">
      <c r="A3" t="s">
        <v>87</v>
      </c>
      <c r="B3" t="s">
        <v>97</v>
      </c>
      <c r="C3" t="s">
        <v>98</v>
      </c>
    </row>
    <row r="4" spans="1:3" ht="12.75">
      <c r="A4" t="s">
        <v>88</v>
      </c>
      <c r="B4" t="s">
        <v>98</v>
      </c>
      <c r="C4" t="s">
        <v>97</v>
      </c>
    </row>
    <row r="5" spans="1:3" ht="12.75">
      <c r="A5" t="s">
        <v>89</v>
      </c>
      <c r="B5" t="s">
        <v>99</v>
      </c>
      <c r="C5" t="s">
        <v>97</v>
      </c>
    </row>
    <row r="6" spans="1:3" ht="12.75">
      <c r="A6" t="s">
        <v>90</v>
      </c>
      <c r="B6" t="s">
        <v>100</v>
      </c>
      <c r="C6" t="s">
        <v>98</v>
      </c>
    </row>
    <row r="7" spans="1:3" ht="12.75">
      <c r="A7" t="s">
        <v>91</v>
      </c>
      <c r="B7" s="52" t="s">
        <v>98</v>
      </c>
      <c r="C7" t="s">
        <v>98</v>
      </c>
    </row>
    <row r="8" spans="1:3" ht="12.75">
      <c r="A8" t="s">
        <v>92</v>
      </c>
      <c r="B8" t="s">
        <v>98</v>
      </c>
      <c r="C8" t="s">
        <v>100</v>
      </c>
    </row>
    <row r="9" spans="1:3" ht="12.75">
      <c r="A9" t="s">
        <v>93</v>
      </c>
      <c r="B9" t="s">
        <v>99</v>
      </c>
      <c r="C9" t="s">
        <v>99</v>
      </c>
    </row>
    <row r="10" spans="1:3" ht="12.75">
      <c r="A10" t="s">
        <v>94</v>
      </c>
      <c r="B10" t="s">
        <v>100</v>
      </c>
      <c r="C10" t="s">
        <v>100</v>
      </c>
    </row>
    <row r="11" spans="1:3" ht="12.75">
      <c r="A11" t="s">
        <v>95</v>
      </c>
      <c r="B11" t="s">
        <v>100</v>
      </c>
      <c r="C11" t="s">
        <v>98</v>
      </c>
    </row>
    <row r="12" spans="1:3" ht="12.75">
      <c r="A12" t="s">
        <v>96</v>
      </c>
      <c r="B12" s="51" t="s">
        <v>99</v>
      </c>
      <c r="C12" t="s">
        <v>98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22" sqref="A22:F31"/>
    </sheetView>
  </sheetViews>
  <sheetFormatPr defaultColWidth="9.0039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82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117</v>
      </c>
    </row>
    <row r="13" ht="12.75">
      <c r="A13" t="s">
        <v>116</v>
      </c>
    </row>
    <row r="14" ht="12.75">
      <c r="A14" t="s">
        <v>118</v>
      </c>
    </row>
    <row r="15" ht="12.75">
      <c r="A15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2" ht="12.75">
      <c r="A22" t="s">
        <v>124</v>
      </c>
    </row>
    <row r="23" ht="12.75">
      <c r="A23" t="s">
        <v>125</v>
      </c>
    </row>
    <row r="25" ht="12.75">
      <c r="A25" t="s">
        <v>126</v>
      </c>
    </row>
    <row r="26" ht="12.75">
      <c r="A26" t="s">
        <v>127</v>
      </c>
    </row>
    <row r="27" ht="12.75">
      <c r="C27" t="s">
        <v>129</v>
      </c>
    </row>
    <row r="28" ht="12.75">
      <c r="C28" t="s">
        <v>128</v>
      </c>
    </row>
    <row r="29" ht="12.75">
      <c r="C29" t="s">
        <v>130</v>
      </c>
    </row>
    <row r="31" ht="12.75">
      <c r="C31" t="s">
        <v>131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0" sqref="A10:E13"/>
    </sheetView>
  </sheetViews>
  <sheetFormatPr defaultColWidth="9.00390625" defaultRowHeight="12.75"/>
  <sheetData>
    <row r="1" ht="12.75">
      <c r="A1" t="s">
        <v>83</v>
      </c>
    </row>
    <row r="2" ht="12.75">
      <c r="A2" t="s">
        <v>79</v>
      </c>
    </row>
    <row r="3" ht="12.75">
      <c r="A3" t="s">
        <v>84</v>
      </c>
    </row>
    <row r="4" ht="12.75">
      <c r="A4" t="s">
        <v>85</v>
      </c>
    </row>
    <row r="7" ht="12.75">
      <c r="A7" t="s">
        <v>102</v>
      </c>
    </row>
    <row r="8" ht="12.75">
      <c r="A8" t="s">
        <v>103</v>
      </c>
    </row>
    <row r="10" spans="1:5" ht="12.75">
      <c r="A10" t="s">
        <v>104</v>
      </c>
      <c r="B10" t="s">
        <v>108</v>
      </c>
      <c r="C10" t="s">
        <v>109</v>
      </c>
      <c r="D10" t="s">
        <v>110</v>
      </c>
      <c r="E10" t="s">
        <v>111</v>
      </c>
    </row>
    <row r="11" spans="1:5" ht="12.75">
      <c r="A11" t="s">
        <v>105</v>
      </c>
      <c r="B11">
        <v>5405</v>
      </c>
      <c r="C11">
        <v>600</v>
      </c>
      <c r="D11">
        <v>4805</v>
      </c>
      <c r="E11">
        <v>10195</v>
      </c>
    </row>
    <row r="12" spans="1:5" ht="12.75">
      <c r="A12" t="s">
        <v>106</v>
      </c>
      <c r="B12">
        <v>5405</v>
      </c>
      <c r="C12">
        <v>408</v>
      </c>
      <c r="D12">
        <v>4997</v>
      </c>
      <c r="E12">
        <v>5198</v>
      </c>
    </row>
    <row r="13" spans="1:6" ht="12.75">
      <c r="A13" t="s">
        <v>107</v>
      </c>
      <c r="B13">
        <v>5405</v>
      </c>
      <c r="C13">
        <v>208</v>
      </c>
      <c r="D13">
        <v>5197</v>
      </c>
      <c r="E13">
        <v>1</v>
      </c>
      <c r="F1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A10" sqref="A10:E33"/>
    </sheetView>
  </sheetViews>
  <sheetFormatPr defaultColWidth="9.00390625" defaultRowHeight="12.75"/>
  <cols>
    <col min="1" max="1" width="37.125" style="0" customWidth="1"/>
    <col min="2" max="2" width="10.25390625" style="0" bestFit="1" customWidth="1"/>
    <col min="3" max="3" width="10.75390625" style="0" bestFit="1" customWidth="1"/>
    <col min="4" max="4" width="11.125" style="0" bestFit="1" customWidth="1"/>
    <col min="5" max="5" width="11.625" style="0" bestFit="1" customWidth="1"/>
  </cols>
  <sheetData>
    <row r="2" ht="12.75">
      <c r="A2" t="s">
        <v>133</v>
      </c>
    </row>
    <row r="3" ht="12.75">
      <c r="A3" s="20" t="s">
        <v>134</v>
      </c>
    </row>
    <row r="4" spans="1:5" ht="12.75">
      <c r="A4" s="21"/>
      <c r="B4" s="21" t="s">
        <v>139</v>
      </c>
      <c r="C4" s="21" t="s">
        <v>140</v>
      </c>
      <c r="D4" s="21" t="s">
        <v>141</v>
      </c>
      <c r="E4" s="21" t="s">
        <v>142</v>
      </c>
    </row>
    <row r="5" spans="1:5" ht="12.75">
      <c r="A5" s="21" t="s">
        <v>135</v>
      </c>
      <c r="B5" s="21">
        <v>7000</v>
      </c>
      <c r="C5" s="22">
        <f>B8</f>
        <v>8500</v>
      </c>
      <c r="D5" s="25">
        <f>C8</f>
        <v>7500</v>
      </c>
      <c r="E5" s="23">
        <f>D8</f>
        <v>8500</v>
      </c>
    </row>
    <row r="6" spans="1:5" ht="12.75">
      <c r="A6" s="21" t="s">
        <v>137</v>
      </c>
      <c r="B6" s="21">
        <v>17500</v>
      </c>
      <c r="C6" s="21">
        <v>18000</v>
      </c>
      <c r="D6" s="21">
        <v>20000</v>
      </c>
      <c r="E6" s="21">
        <v>20000</v>
      </c>
    </row>
    <row r="7" spans="1:5" ht="12.75">
      <c r="A7" s="21" t="s">
        <v>138</v>
      </c>
      <c r="B7" s="21">
        <v>16000</v>
      </c>
      <c r="C7" s="21">
        <v>19000</v>
      </c>
      <c r="D7" s="21">
        <v>19000</v>
      </c>
      <c r="E7" s="21">
        <v>22000</v>
      </c>
    </row>
    <row r="8" spans="1:5" ht="12.75">
      <c r="A8" s="21" t="s">
        <v>136</v>
      </c>
      <c r="B8" s="22">
        <f>B5+B6-B7</f>
        <v>8500</v>
      </c>
      <c r="C8" s="25">
        <f>C5+C6-C7</f>
        <v>7500</v>
      </c>
      <c r="D8" s="23">
        <f>D5+D6-D7</f>
        <v>8500</v>
      </c>
      <c r="E8" s="24">
        <f>E5+E6-E7</f>
        <v>6500</v>
      </c>
    </row>
    <row r="10" ht="12.75">
      <c r="A10" s="20" t="s">
        <v>143</v>
      </c>
    </row>
    <row r="11" ht="12.75">
      <c r="A11" t="s">
        <v>144</v>
      </c>
    </row>
    <row r="12" ht="12.75">
      <c r="A12" t="s">
        <v>145</v>
      </c>
    </row>
    <row r="13" ht="12.75">
      <c r="A13" t="s">
        <v>146</v>
      </c>
    </row>
    <row r="14" ht="12.75">
      <c r="A14" t="s">
        <v>147</v>
      </c>
    </row>
    <row r="15" ht="12.75">
      <c r="B15" t="s">
        <v>148</v>
      </c>
    </row>
    <row r="16" ht="12.75">
      <c r="B16" t="s">
        <v>149</v>
      </c>
    </row>
    <row r="19" spans="1:5" ht="12.75">
      <c r="A19" s="21"/>
      <c r="B19" s="21" t="s">
        <v>139</v>
      </c>
      <c r="C19" s="21" t="s">
        <v>140</v>
      </c>
      <c r="D19" s="21" t="s">
        <v>141</v>
      </c>
      <c r="E19" s="21" t="s">
        <v>142</v>
      </c>
    </row>
    <row r="20" spans="1:5" ht="12.75">
      <c r="A20" s="21" t="s">
        <v>150</v>
      </c>
      <c r="B20" s="27">
        <v>23470</v>
      </c>
      <c r="C20" s="28">
        <f>B26</f>
        <v>0</v>
      </c>
      <c r="D20" s="28">
        <f>C26</f>
        <v>0</v>
      </c>
      <c r="E20" s="28">
        <f>D26</f>
        <v>0</v>
      </c>
    </row>
    <row r="21" spans="1:5" ht="12.75">
      <c r="A21" t="s">
        <v>153</v>
      </c>
      <c r="B21" s="29">
        <v>24000</v>
      </c>
      <c r="C21" s="29">
        <v>32400</v>
      </c>
      <c r="D21" s="29">
        <v>33600</v>
      </c>
      <c r="E21" s="29">
        <v>36000</v>
      </c>
    </row>
    <row r="22" spans="1:5" ht="12.75">
      <c r="A22" s="21" t="s">
        <v>151</v>
      </c>
      <c r="B22" s="30">
        <f>B21/0.6</f>
        <v>40000</v>
      </c>
      <c r="C22" s="30">
        <f>C21/0.6</f>
        <v>54000</v>
      </c>
      <c r="D22" s="30">
        <f>D21/0.6</f>
        <v>56000</v>
      </c>
      <c r="E22" s="30">
        <f>E21/0.6</f>
        <v>60000</v>
      </c>
    </row>
    <row r="23" spans="1:5" ht="12.75">
      <c r="A23" s="21" t="s">
        <v>152</v>
      </c>
      <c r="B23" s="31">
        <f>B22*0.25</f>
        <v>10000</v>
      </c>
      <c r="C23" s="31">
        <f>C22*0.25</f>
        <v>13500</v>
      </c>
      <c r="D23" s="31">
        <f>D22*0.25</f>
        <v>14000</v>
      </c>
      <c r="E23" s="31">
        <f>E22*0.25</f>
        <v>15000</v>
      </c>
    </row>
    <row r="24" spans="1:5" ht="12.75">
      <c r="A24" s="26" t="s">
        <v>155</v>
      </c>
      <c r="B24" s="32">
        <f>SUM(B22:B23)</f>
        <v>50000</v>
      </c>
      <c r="C24" s="32">
        <f>SUM(C22:C23)</f>
        <v>67500</v>
      </c>
      <c r="D24" s="32">
        <f>SUM(D22:D23)</f>
        <v>70000</v>
      </c>
      <c r="E24" s="32">
        <f>SUM(E22:E23)</f>
        <v>75000</v>
      </c>
    </row>
    <row r="25" spans="1:5" ht="12.75">
      <c r="A25" s="26" t="s">
        <v>154</v>
      </c>
      <c r="B25" s="33">
        <f>B24/90</f>
        <v>555.5555555555555</v>
      </c>
      <c r="C25" s="33">
        <f>C24/90</f>
        <v>750</v>
      </c>
      <c r="D25" s="33">
        <f>D24/90</f>
        <v>777.7777777777778</v>
      </c>
      <c r="E25" s="33">
        <f>E24/90</f>
        <v>833.3333333333334</v>
      </c>
    </row>
    <row r="26" spans="1:5" ht="12.75">
      <c r="A26" s="21"/>
      <c r="B26" s="35"/>
      <c r="C26" s="35"/>
      <c r="D26" s="35"/>
      <c r="E26" s="35"/>
    </row>
    <row r="27" spans="1:5" ht="12.75">
      <c r="A27" s="21"/>
      <c r="B27" s="34"/>
      <c r="C27" s="34"/>
      <c r="D27" s="34"/>
      <c r="E27" s="34"/>
    </row>
    <row r="29" spans="1:5" ht="16.5" thickBot="1">
      <c r="A29" s="38" t="s">
        <v>157</v>
      </c>
      <c r="B29" s="39"/>
      <c r="C29" s="39"/>
      <c r="D29" s="40"/>
      <c r="E29" s="39"/>
    </row>
    <row r="30" spans="1:5" ht="16.5" thickBot="1">
      <c r="A30" s="41" t="s">
        <v>158</v>
      </c>
      <c r="B30" s="42" t="s">
        <v>159</v>
      </c>
      <c r="C30" s="43" t="s">
        <v>160</v>
      </c>
      <c r="D30" s="42" t="s">
        <v>161</v>
      </c>
      <c r="E30" s="44" t="s">
        <v>162</v>
      </c>
    </row>
    <row r="31" spans="1:5" ht="15.75">
      <c r="A31" s="45" t="s">
        <v>163</v>
      </c>
      <c r="B31" s="46">
        <v>46</v>
      </c>
      <c r="C31" s="46">
        <v>46</v>
      </c>
      <c r="D31" s="46">
        <v>46</v>
      </c>
      <c r="E31" s="46">
        <v>46</v>
      </c>
    </row>
    <row r="32" spans="1:5" ht="15.75">
      <c r="A32" s="47" t="s">
        <v>164</v>
      </c>
      <c r="B32" s="48">
        <f>B25</f>
        <v>555.5555555555555</v>
      </c>
      <c r="C32" s="48">
        <f>C25</f>
        <v>750</v>
      </c>
      <c r="D32" s="48">
        <f>D25</f>
        <v>777.7777777777778</v>
      </c>
      <c r="E32" s="48">
        <f>E25</f>
        <v>833.3333333333334</v>
      </c>
    </row>
    <row r="33" spans="1:5" ht="16.5" thickBot="1">
      <c r="A33" s="49" t="s">
        <v>165</v>
      </c>
      <c r="B33" s="50">
        <f>B32*B31</f>
        <v>25555.555555555555</v>
      </c>
      <c r="C33" s="50">
        <f>C32*C31</f>
        <v>34500</v>
      </c>
      <c r="D33" s="50">
        <f>D32*D31</f>
        <v>35777.77777777778</v>
      </c>
      <c r="E33" s="50">
        <f>E32*E31</f>
        <v>38333.333333333336</v>
      </c>
    </row>
    <row r="39" spans="2:5" ht="12.75">
      <c r="B39" s="37"/>
      <c r="C39" s="37"/>
      <c r="D39" s="37"/>
      <c r="E39" s="37"/>
    </row>
    <row r="40" spans="2:5" ht="12.75">
      <c r="B40" s="36"/>
      <c r="C40" s="36"/>
      <c r="D40" s="36"/>
      <c r="E40" s="36"/>
    </row>
  </sheetData>
  <sheetProtection/>
  <printOptions/>
  <pageMargins left="0.7" right="0.7" top="0.75" bottom="0.75" header="0.3" footer="0.3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4.625" style="0" customWidth="1"/>
    <col min="2" max="2" width="34.75390625" style="0" customWidth="1"/>
    <col min="9" max="9" width="4.75390625" style="0" customWidth="1"/>
  </cols>
  <sheetData>
    <row r="2" spans="3:8" s="3" customFormat="1" ht="12.75">
      <c r="C2" s="3" t="s">
        <v>54</v>
      </c>
      <c r="E2" s="3" t="s">
        <v>55</v>
      </c>
      <c r="H2" s="3" t="s">
        <v>56</v>
      </c>
    </row>
    <row r="3" spans="3:8" s="3" customFormat="1" ht="12.75">
      <c r="C3" s="9" t="s">
        <v>52</v>
      </c>
      <c r="D3" s="9" t="s">
        <v>53</v>
      </c>
      <c r="E3" s="9" t="s">
        <v>52</v>
      </c>
      <c r="F3" s="9" t="s">
        <v>53</v>
      </c>
      <c r="H3" s="3" t="s">
        <v>156</v>
      </c>
    </row>
    <row r="5" spans="1:8" ht="18.75" customHeight="1">
      <c r="A5">
        <v>1</v>
      </c>
      <c r="B5" t="s">
        <v>51</v>
      </c>
      <c r="C5" s="6"/>
      <c r="D5" s="6"/>
      <c r="E5" s="6">
        <v>4000</v>
      </c>
      <c r="F5" s="6">
        <f>E5*25%</f>
        <v>1000</v>
      </c>
      <c r="G5" s="6"/>
      <c r="H5" s="6"/>
    </row>
    <row r="6" spans="1:10" ht="18.75" customHeight="1">
      <c r="A6">
        <v>2</v>
      </c>
      <c r="B6" t="s">
        <v>57</v>
      </c>
      <c r="C6" s="6"/>
      <c r="D6" s="6"/>
      <c r="E6" s="6">
        <f>F6/25%</f>
        <v>1680</v>
      </c>
      <c r="F6" s="6">
        <f>2400*0.25-180</f>
        <v>420</v>
      </c>
      <c r="G6" s="6"/>
      <c r="H6" s="6">
        <f>2400*0.25*0.3</f>
        <v>180</v>
      </c>
      <c r="J6" t="s">
        <v>58</v>
      </c>
    </row>
    <row r="7" spans="1:10" ht="18.75" customHeight="1">
      <c r="A7">
        <v>3</v>
      </c>
      <c r="B7" t="s">
        <v>59</v>
      </c>
      <c r="C7" s="6"/>
      <c r="D7" s="6"/>
      <c r="E7" s="6"/>
      <c r="F7" s="6"/>
      <c r="G7" s="6"/>
      <c r="H7" s="6">
        <f>5000*25%</f>
        <v>1250</v>
      </c>
      <c r="J7" t="s">
        <v>71</v>
      </c>
    </row>
    <row r="8" spans="1:10" ht="18.75" customHeight="1">
      <c r="A8">
        <v>4</v>
      </c>
      <c r="B8" t="s">
        <v>60</v>
      </c>
      <c r="C8" s="6"/>
      <c r="D8" s="6"/>
      <c r="E8" s="6"/>
      <c r="F8" s="6"/>
      <c r="G8" s="6"/>
      <c r="H8" s="6">
        <f>140*20%</f>
        <v>28</v>
      </c>
      <c r="J8" t="s">
        <v>72</v>
      </c>
    </row>
    <row r="9" spans="1:10" ht="18.75" customHeight="1">
      <c r="A9">
        <v>5</v>
      </c>
      <c r="B9" t="s">
        <v>61</v>
      </c>
      <c r="C9" s="6">
        <v>3000</v>
      </c>
      <c r="D9" s="6">
        <f>3000*25%</f>
        <v>750</v>
      </c>
      <c r="E9" s="6">
        <f>F9/25%</f>
        <v>2100</v>
      </c>
      <c r="F9" s="6">
        <f>3000*0.25-225</f>
        <v>525</v>
      </c>
      <c r="G9" s="6"/>
      <c r="H9" s="6">
        <f>3000*0.25*0.3</f>
        <v>225</v>
      </c>
      <c r="J9" t="s">
        <v>62</v>
      </c>
    </row>
    <row r="10" spans="1:10" ht="18.75" customHeight="1">
      <c r="A10">
        <v>6</v>
      </c>
      <c r="B10" t="s">
        <v>63</v>
      </c>
      <c r="C10" s="6"/>
      <c r="D10" s="6">
        <v>0</v>
      </c>
      <c r="E10" s="6"/>
      <c r="F10" s="6"/>
      <c r="G10" s="6"/>
      <c r="H10" s="6">
        <v>0</v>
      </c>
      <c r="J10" t="s">
        <v>73</v>
      </c>
    </row>
    <row r="11" spans="1:8" ht="18.75" customHeight="1">
      <c r="A11">
        <v>7</v>
      </c>
      <c r="B11" t="s">
        <v>64</v>
      </c>
      <c r="C11" s="6">
        <v>6000</v>
      </c>
      <c r="D11" s="6">
        <f>6000*25%</f>
        <v>1500</v>
      </c>
      <c r="E11" s="6"/>
      <c r="F11" s="6"/>
      <c r="G11" s="6"/>
      <c r="H11" s="6"/>
    </row>
    <row r="12" spans="1:8" ht="18.75" customHeight="1">
      <c r="A12">
        <v>8</v>
      </c>
      <c r="B12" t="s">
        <v>65</v>
      </c>
      <c r="C12" s="6">
        <v>3000</v>
      </c>
      <c r="D12" s="6">
        <v>0</v>
      </c>
      <c r="E12" s="6"/>
      <c r="F12" s="6"/>
      <c r="G12" s="6"/>
      <c r="H12" s="6"/>
    </row>
    <row r="13" spans="1:8" ht="18.75" customHeight="1">
      <c r="A13">
        <v>9</v>
      </c>
      <c r="B13" t="s">
        <v>66</v>
      </c>
      <c r="C13" s="6">
        <v>2000</v>
      </c>
      <c r="D13" s="6">
        <v>0</v>
      </c>
      <c r="E13" s="6"/>
      <c r="F13" s="6"/>
      <c r="G13" s="6"/>
      <c r="H13" s="6"/>
    </row>
    <row r="14" spans="1:12" ht="18.75" customHeight="1">
      <c r="A14">
        <v>10</v>
      </c>
      <c r="B14" t="s">
        <v>67</v>
      </c>
      <c r="C14" s="6"/>
      <c r="D14" s="6"/>
      <c r="E14" s="6">
        <f>F14/25%</f>
        <v>336</v>
      </c>
      <c r="F14" s="6">
        <f>480*0.25-36</f>
        <v>84</v>
      </c>
      <c r="G14" s="6"/>
      <c r="H14" s="6">
        <f>600*20%*30%</f>
        <v>36</v>
      </c>
      <c r="J14" t="s">
        <v>68</v>
      </c>
      <c r="L14" s="8" t="s">
        <v>69</v>
      </c>
    </row>
    <row r="15" spans="1:10" ht="18.75" customHeight="1">
      <c r="A15">
        <v>11</v>
      </c>
      <c r="B15" t="s">
        <v>70</v>
      </c>
      <c r="C15" s="6"/>
      <c r="D15" s="6"/>
      <c r="E15" s="6"/>
      <c r="F15" s="6"/>
      <c r="G15" s="6"/>
      <c r="H15" s="6">
        <f>600*20%</f>
        <v>120</v>
      </c>
      <c r="J15" t="s">
        <v>74</v>
      </c>
    </row>
    <row r="16" spans="1:8" ht="18.75" customHeight="1">
      <c r="A16">
        <v>12</v>
      </c>
      <c r="B16" t="s">
        <v>75</v>
      </c>
      <c r="C16" s="6">
        <v>10000</v>
      </c>
      <c r="D16" s="6"/>
      <c r="E16" s="6"/>
      <c r="F16" s="6"/>
      <c r="G16" s="6"/>
      <c r="H16" s="6"/>
    </row>
    <row r="17" spans="3:8" ht="18.75" customHeight="1" thickBot="1">
      <c r="C17" s="6"/>
      <c r="D17" s="6"/>
      <c r="E17" s="6"/>
      <c r="F17" s="6"/>
      <c r="G17" s="6"/>
      <c r="H17" s="6"/>
    </row>
    <row r="18" spans="1:9" s="3" customFormat="1" ht="22.5" customHeight="1" thickBot="1">
      <c r="A18" s="12"/>
      <c r="B18" s="12" t="s">
        <v>76</v>
      </c>
      <c r="C18" s="11"/>
      <c r="D18" s="11">
        <f>SUM(D5:D17)</f>
        <v>2250</v>
      </c>
      <c r="E18" s="11"/>
      <c r="F18" s="11">
        <f>SUM(F5:F17)</f>
        <v>2029</v>
      </c>
      <c r="G18" s="11"/>
      <c r="H18" s="16">
        <f>SUM(H5:H17)</f>
        <v>1839</v>
      </c>
      <c r="I18" s="17" t="s">
        <v>9</v>
      </c>
    </row>
    <row r="19" spans="1:9" s="3" customFormat="1" ht="21" customHeight="1" thickBot="1">
      <c r="A19" s="13"/>
      <c r="B19" s="13" t="s">
        <v>77</v>
      </c>
      <c r="C19" s="10"/>
      <c r="D19" s="16">
        <f>D18-F18</f>
        <v>221</v>
      </c>
      <c r="E19" s="18" t="s">
        <v>9</v>
      </c>
      <c r="F19" s="10"/>
      <c r="G19" s="10"/>
      <c r="H19" s="14"/>
      <c r="I19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G17"/>
    </sheetView>
  </sheetViews>
  <sheetFormatPr defaultColWidth="9.00390625" defaultRowHeight="12.75"/>
  <cols>
    <col min="1" max="1" width="36.75390625" style="0" customWidth="1"/>
    <col min="2" max="2" width="9.75390625" style="1" bestFit="1" customWidth="1"/>
    <col min="3" max="4" width="9.125" style="1" customWidth="1"/>
    <col min="5" max="5" width="3.00390625" style="1" customWidth="1"/>
  </cols>
  <sheetData>
    <row r="1" spans="2:6" ht="12.75">
      <c r="B1" s="2" t="s">
        <v>9</v>
      </c>
      <c r="D1" s="2" t="s">
        <v>9</v>
      </c>
      <c r="F1" t="s">
        <v>14</v>
      </c>
    </row>
    <row r="2" spans="1:5" s="3" customFormat="1" ht="12.75">
      <c r="A2" s="3" t="s">
        <v>0</v>
      </c>
      <c r="B2" s="4">
        <v>15000</v>
      </c>
      <c r="C2" s="4"/>
      <c r="D2" s="4">
        <v>15000</v>
      </c>
      <c r="E2" s="4"/>
    </row>
    <row r="3" spans="2:5" s="3" customFormat="1" ht="12.75">
      <c r="B3" s="4"/>
      <c r="C3" s="4"/>
      <c r="D3" s="4"/>
      <c r="E3" s="4"/>
    </row>
    <row r="4" spans="1:6" ht="12.75">
      <c r="A4" t="s">
        <v>1</v>
      </c>
      <c r="B4" s="1">
        <v>3500</v>
      </c>
      <c r="D4" s="1">
        <v>3500</v>
      </c>
      <c r="F4" t="s">
        <v>21</v>
      </c>
    </row>
    <row r="5" spans="1:6" ht="12.75">
      <c r="A5" t="s">
        <v>2</v>
      </c>
      <c r="B5" s="1">
        <v>2700</v>
      </c>
      <c r="D5" s="1">
        <v>-2700</v>
      </c>
      <c r="F5" t="s">
        <v>16</v>
      </c>
    </row>
    <row r="6" spans="1:6" ht="12.75">
      <c r="A6" t="s">
        <v>3</v>
      </c>
      <c r="B6" s="1">
        <v>4000</v>
      </c>
      <c r="D6" s="1">
        <f>-4000+3500</f>
        <v>-500</v>
      </c>
      <c r="F6" t="s">
        <v>17</v>
      </c>
    </row>
    <row r="7" spans="1:2" ht="12.75">
      <c r="A7" t="s">
        <v>4</v>
      </c>
      <c r="B7" s="1">
        <v>3500</v>
      </c>
    </row>
    <row r="8" spans="1:6" ht="12.75">
      <c r="A8" t="s">
        <v>5</v>
      </c>
      <c r="B8" s="1">
        <v>1200</v>
      </c>
      <c r="D8" s="1">
        <v>-1200</v>
      </c>
      <c r="F8" t="s">
        <v>15</v>
      </c>
    </row>
    <row r="9" spans="1:6" ht="12.75">
      <c r="A9" t="s">
        <v>10</v>
      </c>
      <c r="B9" s="1">
        <v>2500</v>
      </c>
      <c r="D9" s="1">
        <f>-2500*50%</f>
        <v>-1250</v>
      </c>
      <c r="F9" t="s">
        <v>18</v>
      </c>
    </row>
    <row r="10" spans="1:6" ht="12.75">
      <c r="A10" t="s">
        <v>6</v>
      </c>
      <c r="B10" s="1">
        <v>700</v>
      </c>
      <c r="D10" s="1">
        <f>700-250</f>
        <v>450</v>
      </c>
      <c r="F10" t="s">
        <v>23</v>
      </c>
    </row>
    <row r="11" spans="1:2" ht="12.75">
      <c r="A11" t="s">
        <v>7</v>
      </c>
      <c r="B11" s="1">
        <v>250</v>
      </c>
    </row>
    <row r="12" spans="1:6" ht="12.75">
      <c r="A12" t="s">
        <v>11</v>
      </c>
      <c r="B12" s="1">
        <v>3500</v>
      </c>
      <c r="D12" s="1">
        <v>-3500</v>
      </c>
      <c r="F12" t="s">
        <v>19</v>
      </c>
    </row>
    <row r="13" spans="1:6" ht="12.75">
      <c r="A13" t="s">
        <v>8</v>
      </c>
      <c r="B13" s="1">
        <v>350</v>
      </c>
      <c r="D13" s="1">
        <v>-350</v>
      </c>
      <c r="F13" t="s">
        <v>20</v>
      </c>
    </row>
    <row r="15" spans="1:5" s="3" customFormat="1" ht="12.75">
      <c r="A15" s="3" t="s">
        <v>12</v>
      </c>
      <c r="B15" s="4"/>
      <c r="C15" s="4"/>
      <c r="D15" s="4">
        <f>SUM(D2:D14)</f>
        <v>9450</v>
      </c>
      <c r="E15" s="4"/>
    </row>
    <row r="17" spans="1:6" s="3" customFormat="1" ht="12.75">
      <c r="A17" s="3" t="s">
        <v>13</v>
      </c>
      <c r="B17" s="4"/>
      <c r="C17" s="4"/>
      <c r="D17" s="19">
        <f>D15*10%</f>
        <v>945</v>
      </c>
      <c r="E17" s="4"/>
      <c r="F17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3">
      <selection activeCell="H21" sqref="H21"/>
    </sheetView>
  </sheetViews>
  <sheetFormatPr defaultColWidth="9.00390625" defaultRowHeight="12.75"/>
  <cols>
    <col min="1" max="1" width="12.625" style="0" customWidth="1"/>
    <col min="2" max="2" width="3.125" style="0" customWidth="1"/>
  </cols>
  <sheetData>
    <row r="1" ht="12.75">
      <c r="A1" s="6"/>
    </row>
    <row r="2" spans="1:8" ht="17.25" customHeight="1">
      <c r="A2" s="6">
        <v>230000</v>
      </c>
      <c r="C2" t="s">
        <v>24</v>
      </c>
      <c r="H2" t="s">
        <v>168</v>
      </c>
    </row>
    <row r="3" spans="1:8" ht="17.25" customHeight="1">
      <c r="A3" s="6">
        <f>A2*27%</f>
        <v>62100.00000000001</v>
      </c>
      <c r="C3" t="s">
        <v>25</v>
      </c>
      <c r="H3" t="s">
        <v>169</v>
      </c>
    </row>
    <row r="4" spans="1:8" s="3" customFormat="1" ht="17.25" customHeight="1">
      <c r="A4" s="7">
        <f>SUM(A2:A3)</f>
        <v>292100</v>
      </c>
      <c r="C4" s="3" t="s">
        <v>26</v>
      </c>
      <c r="H4" s="3" t="s">
        <v>166</v>
      </c>
    </row>
    <row r="5" spans="1:8" ht="17.25" customHeight="1">
      <c r="A5" s="6">
        <v>-206250</v>
      </c>
      <c r="C5" t="s">
        <v>27</v>
      </c>
      <c r="H5" t="s">
        <v>167</v>
      </c>
    </row>
    <row r="6" spans="1:3" s="3" customFormat="1" ht="17.25" customHeight="1" thickBot="1">
      <c r="A6" s="7">
        <f>SUM(A4:A5)</f>
        <v>85850</v>
      </c>
      <c r="C6" s="3" t="s">
        <v>30</v>
      </c>
    </row>
    <row r="7" spans="1:6" s="3" customFormat="1" ht="17.25" customHeight="1">
      <c r="A7" s="53">
        <f>A6*16%</f>
        <v>13736</v>
      </c>
      <c r="B7" s="54"/>
      <c r="C7" s="54" t="s">
        <v>31</v>
      </c>
      <c r="D7" s="54"/>
      <c r="E7" s="54"/>
      <c r="F7" s="55"/>
    </row>
    <row r="8" spans="1:6" ht="17.25" customHeight="1">
      <c r="A8" s="56">
        <v>-12100</v>
      </c>
      <c r="B8" s="37"/>
      <c r="C8" s="37" t="s">
        <v>32</v>
      </c>
      <c r="D8" s="37"/>
      <c r="E8" s="37"/>
      <c r="F8" s="57"/>
    </row>
    <row r="9" spans="1:6" ht="17.25" customHeight="1">
      <c r="A9" s="58">
        <v>-3900</v>
      </c>
      <c r="B9" s="37"/>
      <c r="C9" s="37" t="s">
        <v>35</v>
      </c>
      <c r="D9" s="37"/>
      <c r="E9" s="37"/>
      <c r="F9" s="57"/>
    </row>
    <row r="10" spans="1:6" s="8" customFormat="1" ht="17.25" customHeight="1" thickBot="1">
      <c r="A10" s="59">
        <v>0</v>
      </c>
      <c r="B10" s="60"/>
      <c r="C10" s="60" t="s">
        <v>38</v>
      </c>
      <c r="D10" s="61"/>
      <c r="E10" s="61"/>
      <c r="F10" s="62"/>
    </row>
    <row r="11" ht="17.25" customHeight="1">
      <c r="A11" s="6"/>
    </row>
    <row r="12" ht="17.25" customHeight="1">
      <c r="A12" s="6"/>
    </row>
    <row r="13" ht="17.25" customHeight="1">
      <c r="A13" s="6"/>
    </row>
    <row r="14" ht="17.25" customHeight="1"/>
    <row r="15" ht="17.25" customHeight="1"/>
    <row r="16" ht="17.25" customHeight="1">
      <c r="A16" s="5" t="s">
        <v>33</v>
      </c>
    </row>
    <row r="17" ht="17.25" customHeight="1">
      <c r="A17" t="s">
        <v>28</v>
      </c>
    </row>
    <row r="18" ht="17.25" customHeight="1">
      <c r="A18" t="s">
        <v>29</v>
      </c>
    </row>
    <row r="19" ht="17.25" customHeight="1">
      <c r="A19" t="s">
        <v>44</v>
      </c>
    </row>
    <row r="20" ht="17.25" customHeight="1">
      <c r="A20" t="s">
        <v>45</v>
      </c>
    </row>
    <row r="21" ht="17.25" customHeight="1" thickBot="1"/>
    <row r="22" spans="1:12" ht="17.25" customHeight="1">
      <c r="A22" s="63" t="s">
        <v>170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ht="17.25" customHeight="1">
      <c r="A23" s="6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57"/>
    </row>
    <row r="24" spans="1:12" ht="12.75">
      <c r="A24" s="66" t="s">
        <v>171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57"/>
    </row>
    <row r="25" spans="1:12" ht="12.75">
      <c r="A25" s="67" t="s">
        <v>172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57"/>
    </row>
    <row r="26" spans="1:12" ht="13.5" thickBot="1">
      <c r="A26" s="68">
        <f>4*230000*1.27</f>
        <v>1168400</v>
      </c>
      <c r="B26" s="69" t="s">
        <v>173</v>
      </c>
      <c r="C26" s="70" t="s">
        <v>174</v>
      </c>
      <c r="D26" s="70"/>
      <c r="E26" s="70"/>
      <c r="F26" s="70"/>
      <c r="G26" s="70"/>
      <c r="H26" s="69"/>
      <c r="I26" s="69"/>
      <c r="J26" s="69"/>
      <c r="K26" s="69"/>
      <c r="L26" s="71"/>
    </row>
    <row r="27" ht="12.75">
      <c r="A27" t="s">
        <v>36</v>
      </c>
    </row>
    <row r="28" ht="12.75">
      <c r="A28" t="s">
        <v>37</v>
      </c>
    </row>
    <row r="30" ht="12.75">
      <c r="A30" t="s">
        <v>39</v>
      </c>
    </row>
    <row r="31" ht="12.75">
      <c r="A31" t="s">
        <v>46</v>
      </c>
    </row>
    <row r="32" ht="12.75">
      <c r="A32" t="s">
        <v>40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41</v>
      </c>
    </row>
    <row r="38" ht="12.75">
      <c r="A38" t="s">
        <v>42</v>
      </c>
    </row>
    <row r="39" ht="12.75">
      <c r="A39" t="s">
        <v>50</v>
      </c>
    </row>
    <row r="40" ht="12.75">
      <c r="A40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Ancsin Edit</dc:creator>
  <cp:keywords/>
  <dc:description/>
  <cp:lastModifiedBy>Kiss Balázs</cp:lastModifiedBy>
  <cp:lastPrinted>2011-05-03T16:07:12Z</cp:lastPrinted>
  <dcterms:created xsi:type="dcterms:W3CDTF">2011-03-19T12:41:03Z</dcterms:created>
  <dcterms:modified xsi:type="dcterms:W3CDTF">2011-05-30T15:04:48Z</dcterms:modified>
  <cp:category/>
  <cp:version/>
  <cp:contentType/>
  <cp:contentStatus/>
</cp:coreProperties>
</file>